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aArbetsbok"/>
  <bookViews>
    <workbookView xWindow="0" yWindow="15" windowWidth="11340" windowHeight="6540" activeTab="3"/>
  </bookViews>
  <sheets>
    <sheet name="plot" sheetId="1" r:id="rId1"/>
    <sheet name="data" sheetId="2" r:id="rId2"/>
    <sheet name="plot, stat" sheetId="3" r:id="rId3"/>
    <sheet name="snow pit data" sheetId="4" r:id="rId4"/>
  </sheets>
  <definedNames/>
  <calcPr fullCalcOnLoad="1"/>
</workbook>
</file>

<file path=xl/sharedStrings.xml><?xml version="1.0" encoding="utf-8"?>
<sst xmlns="http://schemas.openxmlformats.org/spreadsheetml/2006/main" count="114" uniqueCount="92">
  <si>
    <t>Core name</t>
  </si>
  <si>
    <t>Volume</t>
  </si>
  <si>
    <t>Density</t>
  </si>
  <si>
    <t>1a</t>
  </si>
  <si>
    <t>1b</t>
  </si>
  <si>
    <t>1c</t>
  </si>
  <si>
    <t>Length (cm)</t>
  </si>
  <si>
    <t>Notes</t>
  </si>
  <si>
    <t>One column dropped to borehole</t>
  </si>
  <si>
    <t>2a</t>
  </si>
  <si>
    <t>2b</t>
  </si>
  <si>
    <t>2c</t>
  </si>
  <si>
    <t>2d</t>
  </si>
  <si>
    <t>Total</t>
  </si>
  <si>
    <t>Measured</t>
  </si>
  <si>
    <t>Notes: 9 cm of the surface was taken away before drilling.Calculations were made with respect to this value.</t>
  </si>
  <si>
    <t>3a</t>
  </si>
  <si>
    <t>Weight (gr)</t>
  </si>
  <si>
    <t>4a</t>
  </si>
  <si>
    <t>4b</t>
  </si>
  <si>
    <t>5a</t>
  </si>
  <si>
    <t>5b</t>
  </si>
  <si>
    <t>6a</t>
  </si>
  <si>
    <t>6b</t>
  </si>
  <si>
    <t>6c</t>
  </si>
  <si>
    <t>7a</t>
  </si>
  <si>
    <t>8a</t>
  </si>
  <si>
    <t>9a</t>
  </si>
  <si>
    <t>10a</t>
  </si>
  <si>
    <t>11a</t>
  </si>
  <si>
    <t>11b</t>
  </si>
  <si>
    <t>12a</t>
  </si>
  <si>
    <t>12b</t>
  </si>
  <si>
    <t>Real depth</t>
  </si>
  <si>
    <t>Ref</t>
  </si>
  <si>
    <t>Reference was not taken</t>
  </si>
  <si>
    <t>Depth</t>
  </si>
  <si>
    <t>Average</t>
  </si>
  <si>
    <t>St dev</t>
  </si>
  <si>
    <t>max</t>
  </si>
  <si>
    <t>min</t>
  </si>
  <si>
    <t>11.9 Snowpit 16.30</t>
  </si>
  <si>
    <t>Temperature C +-0.1</t>
  </si>
  <si>
    <t>maybe 0,3</t>
  </si>
  <si>
    <t>Stratigraphy</t>
  </si>
  <si>
    <t>0</t>
  </si>
  <si>
    <t>30</t>
  </si>
  <si>
    <t>40</t>
  </si>
  <si>
    <t>41</t>
  </si>
  <si>
    <t>47</t>
  </si>
  <si>
    <t>50</t>
  </si>
  <si>
    <t>76</t>
  </si>
  <si>
    <t>78</t>
  </si>
  <si>
    <t>88</t>
  </si>
  <si>
    <t>92</t>
  </si>
  <si>
    <t>115</t>
  </si>
  <si>
    <t>116</t>
  </si>
  <si>
    <t>117</t>
  </si>
  <si>
    <t>118</t>
  </si>
  <si>
    <t>121</t>
  </si>
  <si>
    <t>122</t>
  </si>
  <si>
    <t>130</t>
  </si>
  <si>
    <t>131</t>
  </si>
  <si>
    <t>6mf</t>
  </si>
  <si>
    <t>ice</t>
  </si>
  <si>
    <t>new</t>
  </si>
  <si>
    <t>Ice layer at 42cm depth. 0 was on the left side of the pit face</t>
  </si>
  <si>
    <t>Stratigraphy profile at this point</t>
  </si>
  <si>
    <t>Bulk density for the whole 25cm layer below this depth.</t>
  </si>
  <si>
    <t>kg/m3</t>
  </si>
  <si>
    <t>Tarfala Storglaciär Hallspasset (31N7). Snowpit was 10m away from borehole.</t>
  </si>
  <si>
    <t>depth (cm)</t>
  </si>
  <si>
    <t>degrees C</t>
  </si>
  <si>
    <t>thickness (cm)</t>
  </si>
  <si>
    <t>Made with the Swedish 1 litre cylinder</t>
  </si>
  <si>
    <t>Accuracy of density measurements 0.037 gr/cm3</t>
  </si>
  <si>
    <t>It was calculated from +/- 10 gramms, +/- 1 cm in length, +/-1 mm in diameter for 40 cm long core, when estimating density is 0.6</t>
  </si>
  <si>
    <t>Description of ice layers</t>
  </si>
  <si>
    <t>on the bottom</t>
  </si>
  <si>
    <t>9-10 cm from top</t>
  </si>
  <si>
    <t>on the depth 16 cm from top</t>
  </si>
  <si>
    <t>11 cm from top and on the bottom</t>
  </si>
  <si>
    <t>15 cm from top</t>
  </si>
  <si>
    <t>23, 35 and 41 cm from top</t>
  </si>
  <si>
    <t>20,5 cm from top and on the bottom</t>
  </si>
  <si>
    <t>1 cm on the top</t>
  </si>
  <si>
    <t>2 cm on the bottom</t>
  </si>
  <si>
    <t>25 cm from the top</t>
  </si>
  <si>
    <t>Error</t>
  </si>
  <si>
    <t>Error -</t>
  </si>
  <si>
    <t>Error +</t>
  </si>
  <si>
    <t>Corrected (-0.2)</t>
  </si>
</sst>
</file>

<file path=xl/styles.xml><?xml version="1.0" encoding="utf-8"?>
<styleSheet xmlns="http://schemas.openxmlformats.org/spreadsheetml/2006/main">
  <numFmts count="16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5">
    <font>
      <sz val="10"/>
      <name val="Arial"/>
      <family val="0"/>
    </font>
    <font>
      <sz val="10"/>
      <color indexed="10"/>
      <name val="Arial"/>
      <family val="2"/>
    </font>
    <font>
      <sz val="9.5"/>
      <name val="Arial"/>
      <family val="0"/>
    </font>
    <font>
      <b/>
      <sz val="11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data!$L$11:$L$25</c:f>
              <c:numCache>
                <c:ptCount val="15"/>
                <c:pt idx="0">
                  <c:v>0.5955120929421567</c:v>
                </c:pt>
                <c:pt idx="1">
                  <c:v>0.49410991964073736</c:v>
                </c:pt>
                <c:pt idx="2">
                  <c:v>0.5684499867360067</c:v>
                </c:pt>
                <c:pt idx="3">
                  <c:v>0.6772814371880284</c:v>
                </c:pt>
                <c:pt idx="4">
                  <c:v>0.6215053188313673</c:v>
                </c:pt>
                <c:pt idx="5">
                  <c:v>0.6979302614925416</c:v>
                </c:pt>
                <c:pt idx="6">
                  <c:v>0.6135650650483881</c:v>
                </c:pt>
                <c:pt idx="7">
                  <c:v>0.6122596074631788</c:v>
                </c:pt>
                <c:pt idx="8">
                  <c:v>0.5680424957060883</c:v>
                </c:pt>
                <c:pt idx="9">
                  <c:v>0.6309599509131619</c:v>
                </c:pt>
                <c:pt idx="10">
                  <c:v>0.613565065048388</c:v>
                </c:pt>
                <c:pt idx="11">
                  <c:v>0.5368694319173396</c:v>
                </c:pt>
                <c:pt idx="12">
                  <c:v>0.5905563751090736</c:v>
                </c:pt>
                <c:pt idx="13">
                  <c:v>0.6000305415546737</c:v>
                </c:pt>
                <c:pt idx="14">
                  <c:v>0.560211581131137</c:v>
                </c:pt>
              </c:numCache>
            </c:numRef>
          </c:xVal>
          <c:yVal>
            <c:numRef>
              <c:f>data!$F$11:$F$25</c:f>
              <c:numCache>
                <c:ptCount val="15"/>
                <c:pt idx="0">
                  <c:v>209</c:v>
                </c:pt>
                <c:pt idx="1">
                  <c:v>265.5</c:v>
                </c:pt>
                <c:pt idx="2">
                  <c:v>282.5</c:v>
                </c:pt>
                <c:pt idx="3">
                  <c:v>302</c:v>
                </c:pt>
                <c:pt idx="4">
                  <c:v>344.5</c:v>
                </c:pt>
                <c:pt idx="5">
                  <c:v>356.5</c:v>
                </c:pt>
                <c:pt idx="6">
                  <c:v>367</c:v>
                </c:pt>
                <c:pt idx="7">
                  <c:v>414</c:v>
                </c:pt>
                <c:pt idx="8">
                  <c:v>445</c:v>
                </c:pt>
                <c:pt idx="9">
                  <c:v>493.5</c:v>
                </c:pt>
                <c:pt idx="10">
                  <c:v>525</c:v>
                </c:pt>
                <c:pt idx="11">
                  <c:v>551</c:v>
                </c:pt>
                <c:pt idx="12">
                  <c:v>577</c:v>
                </c:pt>
                <c:pt idx="13">
                  <c:v>611</c:v>
                </c:pt>
                <c:pt idx="14">
                  <c:v>622.5</c:v>
                </c:pt>
              </c:numCache>
            </c:numRef>
          </c:yVal>
          <c:smooth val="0"/>
        </c:ser>
        <c:axId val="149431"/>
        <c:axId val="1344880"/>
      </c:scatterChart>
      <c:valAx>
        <c:axId val="14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880"/>
        <c:crosses val="autoZero"/>
        <c:crossBetween val="midCat"/>
        <c:dispUnits/>
      </c:valAx>
      <c:valAx>
        <c:axId val="1344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4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Density profile at 31N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3"/>
          <c:w val="0.86975"/>
          <c:h val="0.78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0.037</c:v>
                </c:pt>
              </c:numLit>
            </c:plus>
            <c:minus>
              <c:numLit>
                <c:ptCount val="1"/>
                <c:pt idx="0">
                  <c:v>0.037</c:v>
                </c:pt>
              </c:numLit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5"/>
                <c:pt idx="0">
                  <c:v>0.0267944323904999</c:v>
                </c:pt>
                <c:pt idx="1">
                  <c:v>0.0211482105027725</c:v>
                </c:pt>
                <c:pt idx="2">
                  <c:v>0.0730249949218161</c:v>
                </c:pt>
                <c:pt idx="3">
                  <c:v>0.0750169307686549</c:v>
                </c:pt>
                <c:pt idx="4">
                  <c:v>0.0337138234705805</c:v>
                </c:pt>
                <c:pt idx="5">
                  <c:v>0.118038837723504</c:v>
                </c:pt>
                <c:pt idx="6">
                  <c:v>0.118215965751634</c:v>
                </c:pt>
                <c:pt idx="7">
                  <c:v>0.0302317738102628</c:v>
                </c:pt>
                <c:pt idx="8">
                  <c:v>0.0420869022020098</c:v>
                </c:pt>
                <c:pt idx="9">
                  <c:v>0.030101373619714</c:v>
                </c:pt>
                <c:pt idx="10">
                  <c:v>0.0442700610290694</c:v>
                </c:pt>
                <c:pt idx="11">
                  <c:v>0.0472818448597414</c:v>
                </c:pt>
                <c:pt idx="12">
                  <c:v>0.051245048740938</c:v>
                </c:pt>
                <c:pt idx="13">
                  <c:v>0.0404243705491224</c:v>
                </c:pt>
                <c:pt idx="14">
                  <c:v>0.101359502610642</c:v>
                </c:pt>
              </c:numLit>
            </c:plus>
            <c:minus>
              <c:numLit>
                <c:ptCount val="15"/>
                <c:pt idx="0">
                  <c:v>0.029018710654827418</c:v>
                </c:pt>
                <c:pt idx="1">
                  <c:v>0.022758632697270076</c:v>
                </c:pt>
                <c:pt idx="2">
                  <c:v>0.0933001917943177</c:v>
                </c:pt>
                <c:pt idx="3">
                  <c:v>0.09285737204670452</c:v>
                </c:pt>
                <c:pt idx="4">
                  <c:v>0.03717015285390468</c:v>
                </c:pt>
                <c:pt idx="5">
                  <c:v>0.16731795923124726</c:v>
                </c:pt>
                <c:pt idx="6">
                  <c:v>0.17635313329212354</c:v>
                </c:pt>
                <c:pt idx="7">
                  <c:v>0.03302069071962899</c:v>
                </c:pt>
                <c:pt idx="8">
                  <c:v>0.0481169294346383</c:v>
                </c:pt>
                <c:pt idx="9">
                  <c:v>0.032788544420675914</c:v>
                </c:pt>
                <c:pt idx="10">
                  <c:v>0.05050511208730102</c:v>
                </c:pt>
                <c:pt idx="11">
                  <c:v>0.055471766122686894</c:v>
                </c:pt>
                <c:pt idx="12">
                  <c:v>0.06012145607125863</c:v>
                </c:pt>
                <c:pt idx="13">
                  <c:v>0.04567198388611615</c:v>
                </c:pt>
                <c:pt idx="14">
                  <c:v>0.14591952814870435</c:v>
                </c:pt>
              </c:numLit>
            </c:minus>
            <c:noEndCap val="0"/>
          </c:errBars>
          <c:xVal>
            <c:numRef>
              <c:f>'plot, stat'!$C$3:$C$17</c:f>
              <c:numCache>
                <c:ptCount val="15"/>
                <c:pt idx="0">
                  <c:v>0.5955120929421567</c:v>
                </c:pt>
                <c:pt idx="1">
                  <c:v>0.49410991964073736</c:v>
                </c:pt>
                <c:pt idx="2">
                  <c:v>0.5684499867360067</c:v>
                </c:pt>
                <c:pt idx="3">
                  <c:v>0.6772814371880284</c:v>
                </c:pt>
                <c:pt idx="4">
                  <c:v>0.6215053188313673</c:v>
                </c:pt>
                <c:pt idx="5">
                  <c:v>0.6979302614925416</c:v>
                </c:pt>
                <c:pt idx="6">
                  <c:v>0.6135650650483881</c:v>
                </c:pt>
                <c:pt idx="7">
                  <c:v>0.6122596074631788</c:v>
                </c:pt>
                <c:pt idx="8">
                  <c:v>0.5680424957060883</c:v>
                </c:pt>
                <c:pt idx="9">
                  <c:v>0.6309599509131619</c:v>
                </c:pt>
                <c:pt idx="10">
                  <c:v>0.613565065048388</c:v>
                </c:pt>
                <c:pt idx="11">
                  <c:v>0.5368694319173396</c:v>
                </c:pt>
                <c:pt idx="12">
                  <c:v>0.5905563751090736</c:v>
                </c:pt>
                <c:pt idx="13">
                  <c:v>0.6000305415546737</c:v>
                </c:pt>
                <c:pt idx="14">
                  <c:v>0.560211581131137</c:v>
                </c:pt>
              </c:numCache>
            </c:numRef>
          </c:xVal>
          <c:yVal>
            <c:numRef>
              <c:f>'plot, stat'!$D$3:$D$17</c:f>
              <c:numCache>
                <c:ptCount val="15"/>
                <c:pt idx="0">
                  <c:v>-209</c:v>
                </c:pt>
                <c:pt idx="1">
                  <c:v>-265.5</c:v>
                </c:pt>
                <c:pt idx="2">
                  <c:v>-282.5</c:v>
                </c:pt>
                <c:pt idx="3">
                  <c:v>-302</c:v>
                </c:pt>
                <c:pt idx="4">
                  <c:v>-344.5</c:v>
                </c:pt>
                <c:pt idx="5">
                  <c:v>-356.5</c:v>
                </c:pt>
                <c:pt idx="6">
                  <c:v>-367</c:v>
                </c:pt>
                <c:pt idx="7">
                  <c:v>-414</c:v>
                </c:pt>
                <c:pt idx="8">
                  <c:v>-445</c:v>
                </c:pt>
                <c:pt idx="9">
                  <c:v>-493.5</c:v>
                </c:pt>
                <c:pt idx="10">
                  <c:v>-525</c:v>
                </c:pt>
                <c:pt idx="11">
                  <c:v>-551</c:v>
                </c:pt>
                <c:pt idx="12">
                  <c:v>-577</c:v>
                </c:pt>
                <c:pt idx="13">
                  <c:v>-611</c:v>
                </c:pt>
                <c:pt idx="14">
                  <c:v>-622.5</c:v>
                </c:pt>
              </c:numCache>
            </c:numRef>
          </c:yVal>
          <c:smooth val="0"/>
        </c:ser>
        <c:axId val="12103921"/>
        <c:axId val="41826426"/>
      </c:scatterChart>
      <c:valAx>
        <c:axId val="1210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Density (gr/l)</a:t>
                </a:r>
              </a:p>
            </c:rich>
          </c:tx>
          <c:layout>
            <c:manualLayout>
              <c:xMode val="factor"/>
              <c:yMode val="factor"/>
              <c:x val="0.0015"/>
              <c:y val="0.08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26426"/>
        <c:crosses val="autoZero"/>
        <c:crossBetween val="midCat"/>
        <c:dispUnits/>
      </c:valAx>
      <c:valAx>
        <c:axId val="4182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039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 zoomScale="7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12</xdr:col>
      <xdr:colOff>381000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4381500" y="0"/>
        <a:ext cx="33147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1"/>
  <sheetViews>
    <sheetView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1" sqref="M11:N26"/>
    </sheetView>
  </sheetViews>
  <sheetFormatPr defaultColWidth="9.140625" defaultRowHeight="12.75"/>
  <cols>
    <col min="1" max="1" width="4.57421875" style="0" customWidth="1"/>
    <col min="2" max="2" width="6.28125" style="0" customWidth="1"/>
    <col min="3" max="4" width="6.421875" style="0" customWidth="1"/>
    <col min="5" max="7" width="7.7109375" style="0" customWidth="1"/>
    <col min="8" max="8" width="9.7109375" style="0" customWidth="1"/>
    <col min="9" max="9" width="15.8515625" style="0" customWidth="1"/>
  </cols>
  <sheetData>
    <row r="3" spans="2:15" ht="12.75">
      <c r="B3" t="s">
        <v>0</v>
      </c>
      <c r="C3" t="s">
        <v>6</v>
      </c>
      <c r="D3" t="s">
        <v>14</v>
      </c>
      <c r="E3" t="s">
        <v>13</v>
      </c>
      <c r="G3" t="s">
        <v>34</v>
      </c>
      <c r="H3" t="s">
        <v>33</v>
      </c>
      <c r="I3" t="s">
        <v>7</v>
      </c>
      <c r="J3" t="s">
        <v>1</v>
      </c>
      <c r="K3" t="s">
        <v>17</v>
      </c>
      <c r="L3" t="s">
        <v>2</v>
      </c>
      <c r="M3" t="s">
        <v>88</v>
      </c>
      <c r="O3" t="s">
        <v>77</v>
      </c>
    </row>
    <row r="4" spans="2:15" ht="12.75">
      <c r="B4" t="s">
        <v>3</v>
      </c>
      <c r="C4">
        <v>27.5</v>
      </c>
      <c r="D4">
        <v>68</v>
      </c>
      <c r="E4">
        <f>D4+9</f>
        <v>77</v>
      </c>
      <c r="G4">
        <v>27</v>
      </c>
      <c r="H4">
        <v>93</v>
      </c>
      <c r="I4" t="s">
        <v>8</v>
      </c>
      <c r="O4" t="s">
        <v>78</v>
      </c>
    </row>
    <row r="5" spans="2:15" ht="12.75">
      <c r="B5" t="s">
        <v>4</v>
      </c>
      <c r="C5">
        <v>19</v>
      </c>
      <c r="O5" t="s">
        <v>79</v>
      </c>
    </row>
    <row r="6" spans="2:15" ht="12.75">
      <c r="B6" t="s">
        <v>5</v>
      </c>
      <c r="C6">
        <v>21</v>
      </c>
      <c r="O6" t="s">
        <v>80</v>
      </c>
    </row>
    <row r="7" spans="2:15" ht="12.75">
      <c r="B7" t="s">
        <v>9</v>
      </c>
      <c r="C7">
        <v>19.5</v>
      </c>
      <c r="D7">
        <v>80</v>
      </c>
      <c r="E7">
        <f>D4+D7+9</f>
        <v>157</v>
      </c>
      <c r="G7" s="1">
        <v>81.5</v>
      </c>
      <c r="H7">
        <v>155.5</v>
      </c>
      <c r="O7" t="s">
        <v>81</v>
      </c>
    </row>
    <row r="8" spans="2:15" ht="12.75">
      <c r="B8" t="s">
        <v>10</v>
      </c>
      <c r="C8">
        <v>9.5</v>
      </c>
      <c r="O8" t="s">
        <v>78</v>
      </c>
    </row>
    <row r="9" spans="2:3" ht="12.75">
      <c r="B9" t="s">
        <v>11</v>
      </c>
      <c r="C9">
        <v>20</v>
      </c>
    </row>
    <row r="10" spans="2:3" ht="12.75">
      <c r="B10" t="s">
        <v>12</v>
      </c>
      <c r="C10">
        <v>30</v>
      </c>
    </row>
    <row r="11" spans="2:15" ht="12.75">
      <c r="B11" t="s">
        <v>16</v>
      </c>
      <c r="C11">
        <v>52</v>
      </c>
      <c r="D11">
        <v>52</v>
      </c>
      <c r="E11">
        <v>209</v>
      </c>
      <c r="F11">
        <f>E11</f>
        <v>209</v>
      </c>
      <c r="G11">
        <v>27</v>
      </c>
      <c r="H11">
        <v>211</v>
      </c>
      <c r="J11">
        <f>PI()*((7.7/2)^2*C11)</f>
        <v>2421.445369607405</v>
      </c>
      <c r="K11">
        <v>1442</v>
      </c>
      <c r="L11">
        <f>K11/J11</f>
        <v>0.5955120929421567</v>
      </c>
      <c r="M11">
        <f>(K11-10)/(J11+96.5)-L11</f>
        <v>-0.026794432390499945</v>
      </c>
      <c r="N11">
        <f>(K11+10)/(J11-96.5)-L11</f>
        <v>0.029018710654827418</v>
      </c>
      <c r="O11" t="s">
        <v>82</v>
      </c>
    </row>
    <row r="12" spans="2:15" ht="12.75">
      <c r="B12" t="s">
        <v>18</v>
      </c>
      <c r="C12">
        <v>56.5</v>
      </c>
      <c r="E12">
        <v>265.5</v>
      </c>
      <c r="F12">
        <f>F11+C12</f>
        <v>265.5</v>
      </c>
      <c r="J12">
        <f aca="true" t="shared" si="0" ref="J12:J26">PI()*((7.7/2)^2*C12)</f>
        <v>2630.993526592661</v>
      </c>
      <c r="K12">
        <v>1300</v>
      </c>
      <c r="L12">
        <f aca="true" t="shared" si="1" ref="L12:L25">K12/J12</f>
        <v>0.49410991964073736</v>
      </c>
      <c r="M12">
        <f aca="true" t="shared" si="2" ref="M12:M26">(K12-10)/(J12+96.5)-L12</f>
        <v>-0.021148210502772546</v>
      </c>
      <c r="N12">
        <f aca="true" t="shared" si="3" ref="N12:N26">(K12+10)/(J12-96.5)-L12</f>
        <v>0.022758632697270076</v>
      </c>
      <c r="O12" t="s">
        <v>83</v>
      </c>
    </row>
    <row r="13" spans="2:14" ht="12.75">
      <c r="B13" t="s">
        <v>19</v>
      </c>
      <c r="C13">
        <v>17</v>
      </c>
      <c r="D13">
        <v>73.5</v>
      </c>
      <c r="E13">
        <v>282.5</v>
      </c>
      <c r="F13">
        <f aca="true" t="shared" si="4" ref="F13:F26">F12+C13</f>
        <v>282.5</v>
      </c>
      <c r="G13">
        <v>65</v>
      </c>
      <c r="H13">
        <f>340-65+9</f>
        <v>284</v>
      </c>
      <c r="J13">
        <f t="shared" si="0"/>
        <v>791.6263708331901</v>
      </c>
      <c r="K13">
        <v>450</v>
      </c>
      <c r="L13">
        <f t="shared" si="1"/>
        <v>0.5684499867360067</v>
      </c>
      <c r="M13">
        <f t="shared" si="2"/>
        <v>-0.07302499492181608</v>
      </c>
      <c r="N13">
        <f t="shared" si="3"/>
        <v>0.0933001917943177</v>
      </c>
    </row>
    <row r="14" spans="2:14" ht="12.75">
      <c r="B14" t="s">
        <v>20</v>
      </c>
      <c r="C14">
        <v>19.5</v>
      </c>
      <c r="E14">
        <v>302</v>
      </c>
      <c r="F14">
        <f t="shared" si="4"/>
        <v>302</v>
      </c>
      <c r="I14" t="s">
        <v>35</v>
      </c>
      <c r="J14">
        <f t="shared" si="0"/>
        <v>908.0420136027769</v>
      </c>
      <c r="K14">
        <v>615</v>
      </c>
      <c r="L14">
        <f t="shared" si="1"/>
        <v>0.6772814371880284</v>
      </c>
      <c r="M14">
        <f t="shared" si="2"/>
        <v>-0.0750169307686549</v>
      </c>
      <c r="N14">
        <f t="shared" si="3"/>
        <v>0.09285737204670452</v>
      </c>
    </row>
    <row r="15" spans="2:15" ht="12.75">
      <c r="B15" t="s">
        <v>21</v>
      </c>
      <c r="C15">
        <v>42.5</v>
      </c>
      <c r="D15">
        <v>40</v>
      </c>
      <c r="E15">
        <v>344.5</v>
      </c>
      <c r="F15">
        <f t="shared" si="4"/>
        <v>344.5</v>
      </c>
      <c r="J15">
        <f t="shared" si="0"/>
        <v>1979.0659270829753</v>
      </c>
      <c r="K15">
        <v>1230</v>
      </c>
      <c r="L15">
        <f t="shared" si="1"/>
        <v>0.6215053188313673</v>
      </c>
      <c r="M15">
        <f t="shared" si="2"/>
        <v>-0.033713823470580495</v>
      </c>
      <c r="N15">
        <f t="shared" si="3"/>
        <v>0.03717015285390468</v>
      </c>
      <c r="O15" t="s">
        <v>84</v>
      </c>
    </row>
    <row r="16" spans="2:14" ht="12.75">
      <c r="B16" t="s">
        <v>22</v>
      </c>
      <c r="C16">
        <v>12</v>
      </c>
      <c r="E16">
        <v>356.5</v>
      </c>
      <c r="F16">
        <f t="shared" si="4"/>
        <v>356.5</v>
      </c>
      <c r="J16">
        <f t="shared" si="0"/>
        <v>558.7950852940165</v>
      </c>
      <c r="K16">
        <v>390</v>
      </c>
      <c r="L16">
        <f t="shared" si="1"/>
        <v>0.6979302614925416</v>
      </c>
      <c r="M16">
        <f t="shared" si="2"/>
        <v>-0.11803883772350421</v>
      </c>
      <c r="N16">
        <f t="shared" si="3"/>
        <v>0.16731795923124726</v>
      </c>
    </row>
    <row r="17" spans="2:14" ht="12.75">
      <c r="B17" t="s">
        <v>23</v>
      </c>
      <c r="C17">
        <v>10.5</v>
      </c>
      <c r="E17">
        <v>367</v>
      </c>
      <c r="F17">
        <f t="shared" si="4"/>
        <v>367</v>
      </c>
      <c r="J17">
        <f t="shared" si="0"/>
        <v>488.9456996322645</v>
      </c>
      <c r="K17">
        <v>300</v>
      </c>
      <c r="L17">
        <f t="shared" si="1"/>
        <v>0.6135650650483881</v>
      </c>
      <c r="M17">
        <f t="shared" si="2"/>
        <v>-0.11821596575163446</v>
      </c>
      <c r="N17">
        <f t="shared" si="3"/>
        <v>0.17635313329212354</v>
      </c>
    </row>
    <row r="18" spans="2:14" ht="12.75">
      <c r="B18" t="s">
        <v>24</v>
      </c>
      <c r="C18">
        <v>47</v>
      </c>
      <c r="D18">
        <v>69.5</v>
      </c>
      <c r="E18">
        <v>414</v>
      </c>
      <c r="F18">
        <f t="shared" si="4"/>
        <v>414</v>
      </c>
      <c r="J18">
        <f t="shared" si="0"/>
        <v>2188.6140840682315</v>
      </c>
      <c r="K18">
        <v>1340</v>
      </c>
      <c r="L18">
        <f t="shared" si="1"/>
        <v>0.6122596074631788</v>
      </c>
      <c r="M18">
        <f t="shared" si="2"/>
        <v>-0.030231773810262763</v>
      </c>
      <c r="N18">
        <f t="shared" si="3"/>
        <v>0.03302069071962899</v>
      </c>
    </row>
    <row r="19" spans="2:14" ht="12.75">
      <c r="B19" t="s">
        <v>25</v>
      </c>
      <c r="C19">
        <v>31</v>
      </c>
      <c r="D19">
        <v>31</v>
      </c>
      <c r="E19">
        <v>445</v>
      </c>
      <c r="F19">
        <f t="shared" si="4"/>
        <v>445</v>
      </c>
      <c r="G19">
        <v>28</v>
      </c>
      <c r="H19">
        <f>450.5-28</f>
        <v>422.5</v>
      </c>
      <c r="J19">
        <f t="shared" si="0"/>
        <v>1443.5539703428763</v>
      </c>
      <c r="K19">
        <v>820</v>
      </c>
      <c r="L19">
        <f t="shared" si="1"/>
        <v>0.5680424957060883</v>
      </c>
      <c r="M19">
        <f t="shared" si="2"/>
        <v>-0.042086902202009835</v>
      </c>
      <c r="N19">
        <f t="shared" si="3"/>
        <v>0.0481169294346383</v>
      </c>
    </row>
    <row r="20" spans="2:15" ht="12.75">
      <c r="B20" t="s">
        <v>26</v>
      </c>
      <c r="C20">
        <v>48.5</v>
      </c>
      <c r="D20">
        <v>48.5</v>
      </c>
      <c r="E20">
        <v>493.5</v>
      </c>
      <c r="F20">
        <f t="shared" si="4"/>
        <v>493.5</v>
      </c>
      <c r="G20">
        <v>16</v>
      </c>
      <c r="J20">
        <f t="shared" si="0"/>
        <v>2258.463469729984</v>
      </c>
      <c r="K20">
        <v>1425</v>
      </c>
      <c r="L20">
        <f t="shared" si="1"/>
        <v>0.6309599509131619</v>
      </c>
      <c r="M20">
        <f t="shared" si="2"/>
        <v>-0.03010137361971399</v>
      </c>
      <c r="N20">
        <f t="shared" si="3"/>
        <v>0.032788544420675914</v>
      </c>
      <c r="O20" t="s">
        <v>86</v>
      </c>
    </row>
    <row r="21" spans="2:15" ht="12.75">
      <c r="B21" t="s">
        <v>27</v>
      </c>
      <c r="C21">
        <v>31.5</v>
      </c>
      <c r="D21">
        <v>31.5</v>
      </c>
      <c r="E21">
        <v>525</v>
      </c>
      <c r="F21">
        <f t="shared" si="4"/>
        <v>525</v>
      </c>
      <c r="G21">
        <v>27</v>
      </c>
      <c r="J21">
        <f t="shared" si="0"/>
        <v>1466.8370988967936</v>
      </c>
      <c r="K21">
        <v>900</v>
      </c>
      <c r="L21">
        <f t="shared" si="1"/>
        <v>0.613565065048388</v>
      </c>
      <c r="M21">
        <f t="shared" si="2"/>
        <v>-0.044270061029069385</v>
      </c>
      <c r="N21">
        <f t="shared" si="3"/>
        <v>0.05050511208730102</v>
      </c>
      <c r="O21" t="s">
        <v>85</v>
      </c>
    </row>
    <row r="22" spans="2:14" ht="12.75">
      <c r="B22" t="s">
        <v>28</v>
      </c>
      <c r="C22">
        <v>26</v>
      </c>
      <c r="D22">
        <v>26</v>
      </c>
      <c r="E22">
        <v>551</v>
      </c>
      <c r="F22">
        <f t="shared" si="4"/>
        <v>551</v>
      </c>
      <c r="G22">
        <v>95</v>
      </c>
      <c r="H22">
        <f>646-95</f>
        <v>551</v>
      </c>
      <c r="J22">
        <f t="shared" si="0"/>
        <v>1210.7226848037026</v>
      </c>
      <c r="K22">
        <v>650</v>
      </c>
      <c r="L22">
        <f t="shared" si="1"/>
        <v>0.5368694319173396</v>
      </c>
      <c r="M22">
        <f t="shared" si="2"/>
        <v>-0.047281844859741406</v>
      </c>
      <c r="N22">
        <f t="shared" si="3"/>
        <v>0.055471766122686894</v>
      </c>
    </row>
    <row r="23" spans="2:15" ht="12.75">
      <c r="B23" t="s">
        <v>29</v>
      </c>
      <c r="C23">
        <v>26</v>
      </c>
      <c r="E23">
        <v>577</v>
      </c>
      <c r="F23">
        <f t="shared" si="4"/>
        <v>577</v>
      </c>
      <c r="J23">
        <f t="shared" si="0"/>
        <v>1210.7226848037026</v>
      </c>
      <c r="K23">
        <v>715</v>
      </c>
      <c r="L23">
        <f t="shared" si="1"/>
        <v>0.5905563751090736</v>
      </c>
      <c r="M23">
        <f t="shared" si="2"/>
        <v>-0.05124504874093805</v>
      </c>
      <c r="N23">
        <f t="shared" si="3"/>
        <v>0.06012145607125863</v>
      </c>
      <c r="O23" t="s">
        <v>87</v>
      </c>
    </row>
    <row r="24" spans="2:14" ht="12.75">
      <c r="B24" t="s">
        <v>30</v>
      </c>
      <c r="C24">
        <v>34</v>
      </c>
      <c r="D24">
        <v>60</v>
      </c>
      <c r="E24">
        <v>611</v>
      </c>
      <c r="F24">
        <f t="shared" si="4"/>
        <v>611</v>
      </c>
      <c r="J24">
        <f t="shared" si="0"/>
        <v>1583.2527416663802</v>
      </c>
      <c r="K24">
        <v>950</v>
      </c>
      <c r="L24">
        <f t="shared" si="1"/>
        <v>0.6000305415546737</v>
      </c>
      <c r="M24">
        <f t="shared" si="2"/>
        <v>-0.0404243705491224</v>
      </c>
      <c r="N24">
        <f t="shared" si="3"/>
        <v>0.04567198388611615</v>
      </c>
    </row>
    <row r="25" spans="2:14" ht="12.75">
      <c r="B25" t="s">
        <v>31</v>
      </c>
      <c r="C25">
        <v>11.5</v>
      </c>
      <c r="E25">
        <v>622.5</v>
      </c>
      <c r="F25">
        <f t="shared" si="4"/>
        <v>622.5</v>
      </c>
      <c r="J25">
        <f t="shared" si="0"/>
        <v>535.5119567400992</v>
      </c>
      <c r="K25">
        <v>300</v>
      </c>
      <c r="L25">
        <f t="shared" si="1"/>
        <v>0.560211581131137</v>
      </c>
      <c r="M25">
        <f t="shared" si="2"/>
        <v>-0.10135950261064153</v>
      </c>
      <c r="N25">
        <f t="shared" si="3"/>
        <v>0.14591952814870435</v>
      </c>
    </row>
    <row r="26" spans="2:15" ht="12.75">
      <c r="B26" t="s">
        <v>32</v>
      </c>
      <c r="C26">
        <v>2.5</v>
      </c>
      <c r="D26">
        <v>14</v>
      </c>
      <c r="E26">
        <v>625</v>
      </c>
      <c r="F26">
        <f t="shared" si="4"/>
        <v>625</v>
      </c>
      <c r="G26">
        <v>49</v>
      </c>
      <c r="H26">
        <v>597</v>
      </c>
      <c r="J26">
        <f t="shared" si="0"/>
        <v>116.41564276958678</v>
      </c>
      <c r="K26">
        <v>150</v>
      </c>
      <c r="L26" s="1">
        <f>K26/J26</f>
        <v>1.288486636601615</v>
      </c>
      <c r="M26">
        <f t="shared" si="2"/>
        <v>-0.6309492279880764</v>
      </c>
      <c r="N26">
        <f t="shared" si="3"/>
        <v>6.745399181250889</v>
      </c>
      <c r="O26" t="s">
        <v>64</v>
      </c>
    </row>
    <row r="28" ht="12.75">
      <c r="A28" t="s">
        <v>15</v>
      </c>
    </row>
    <row r="30" spans="1:8" ht="12.75">
      <c r="A30" s="3" t="s">
        <v>75</v>
      </c>
      <c r="B30" s="3"/>
      <c r="C30" s="3"/>
      <c r="D30" s="3"/>
      <c r="E30" s="3"/>
      <c r="F30" s="3"/>
      <c r="G30" s="3"/>
      <c r="H30" s="3"/>
    </row>
    <row r="31" ht="12.75">
      <c r="A31" t="s">
        <v>76</v>
      </c>
    </row>
  </sheetData>
  <mergeCells count="1">
    <mergeCell ref="A30:H3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C23" sqref="C23"/>
    </sheetView>
  </sheetViews>
  <sheetFormatPr defaultColWidth="9.140625" defaultRowHeight="12.75"/>
  <sheetData>
    <row r="2" spans="2:6" ht="12.75">
      <c r="B2" t="s">
        <v>36</v>
      </c>
      <c r="C2" t="s">
        <v>2</v>
      </c>
      <c r="E2" t="s">
        <v>89</v>
      </c>
      <c r="F2" t="s">
        <v>90</v>
      </c>
    </row>
    <row r="3" spans="1:6" ht="12.75">
      <c r="A3">
        <f>-1*B3</f>
        <v>-209</v>
      </c>
      <c r="B3">
        <v>209</v>
      </c>
      <c r="C3">
        <v>0.5955120929421567</v>
      </c>
      <c r="D3">
        <v>-209</v>
      </c>
      <c r="E3">
        <v>0.0267944323904999</v>
      </c>
      <c r="F3">
        <v>0.029018710654827418</v>
      </c>
    </row>
    <row r="4" spans="1:6" ht="12.75">
      <c r="A4">
        <f aca="true" t="shared" si="0" ref="A4:A17">-1*B4</f>
        <v>-265.5</v>
      </c>
      <c r="B4">
        <v>265.5</v>
      </c>
      <c r="C4">
        <v>0.49410991964073736</v>
      </c>
      <c r="D4">
        <v>-265.5</v>
      </c>
      <c r="E4">
        <v>0.0211482105027725</v>
      </c>
      <c r="F4">
        <v>0.022758632697270076</v>
      </c>
    </row>
    <row r="5" spans="1:6" ht="12.75">
      <c r="A5">
        <f t="shared" si="0"/>
        <v>-282.5</v>
      </c>
      <c r="B5">
        <v>282.5</v>
      </c>
      <c r="C5">
        <v>0.5684499867360067</v>
      </c>
      <c r="D5">
        <v>-282.5</v>
      </c>
      <c r="E5">
        <v>0.0730249949218161</v>
      </c>
      <c r="F5">
        <v>0.0933001917943177</v>
      </c>
    </row>
    <row r="6" spans="1:6" ht="12.75">
      <c r="A6">
        <f t="shared" si="0"/>
        <v>-302</v>
      </c>
      <c r="B6">
        <v>302</v>
      </c>
      <c r="C6">
        <v>0.6772814371880284</v>
      </c>
      <c r="D6">
        <v>-302</v>
      </c>
      <c r="E6">
        <v>0.0750169307686549</v>
      </c>
      <c r="F6">
        <v>0.09285737204670452</v>
      </c>
    </row>
    <row r="7" spans="1:6" ht="12.75">
      <c r="A7">
        <f t="shared" si="0"/>
        <v>-344.5</v>
      </c>
      <c r="B7">
        <v>344.5</v>
      </c>
      <c r="C7">
        <v>0.6215053188313673</v>
      </c>
      <c r="D7">
        <v>-344.5</v>
      </c>
      <c r="E7">
        <v>0.0337138234705805</v>
      </c>
      <c r="F7">
        <v>0.03717015285390468</v>
      </c>
    </row>
    <row r="8" spans="1:6" ht="12.75">
      <c r="A8">
        <f t="shared" si="0"/>
        <v>-356.5</v>
      </c>
      <c r="B8">
        <v>356.5</v>
      </c>
      <c r="C8">
        <v>0.6979302614925416</v>
      </c>
      <c r="D8">
        <v>-356.5</v>
      </c>
      <c r="E8">
        <v>0.118038837723504</v>
      </c>
      <c r="F8">
        <v>0.16731795923124726</v>
      </c>
    </row>
    <row r="9" spans="1:6" ht="12.75">
      <c r="A9">
        <f t="shared" si="0"/>
        <v>-367</v>
      </c>
      <c r="B9">
        <v>367</v>
      </c>
      <c r="C9">
        <v>0.6135650650483881</v>
      </c>
      <c r="D9">
        <v>-367</v>
      </c>
      <c r="E9">
        <v>0.118215965751634</v>
      </c>
      <c r="F9">
        <v>0.17635313329212354</v>
      </c>
    </row>
    <row r="10" spans="1:6" ht="12.75">
      <c r="A10">
        <f t="shared" si="0"/>
        <v>-414</v>
      </c>
      <c r="B10">
        <v>414</v>
      </c>
      <c r="C10">
        <v>0.6122596074631788</v>
      </c>
      <c r="D10">
        <v>-414</v>
      </c>
      <c r="E10">
        <v>0.0302317738102628</v>
      </c>
      <c r="F10">
        <v>0.03302069071962899</v>
      </c>
    </row>
    <row r="11" spans="1:6" ht="12.75">
      <c r="A11">
        <f t="shared" si="0"/>
        <v>-445</v>
      </c>
      <c r="B11">
        <v>445</v>
      </c>
      <c r="C11">
        <v>0.5680424957060883</v>
      </c>
      <c r="D11">
        <v>-445</v>
      </c>
      <c r="E11">
        <v>0.0420869022020098</v>
      </c>
      <c r="F11">
        <v>0.0481169294346383</v>
      </c>
    </row>
    <row r="12" spans="1:6" ht="12.75">
      <c r="A12">
        <f t="shared" si="0"/>
        <v>-493.5</v>
      </c>
      <c r="B12">
        <v>493.5</v>
      </c>
      <c r="C12">
        <v>0.6309599509131619</v>
      </c>
      <c r="D12">
        <v>-493.5</v>
      </c>
      <c r="E12">
        <v>0.030101373619714</v>
      </c>
      <c r="F12">
        <v>0.032788544420675914</v>
      </c>
    </row>
    <row r="13" spans="1:6" ht="12.75">
      <c r="A13">
        <f t="shared" si="0"/>
        <v>-525</v>
      </c>
      <c r="B13">
        <v>525</v>
      </c>
      <c r="C13">
        <v>0.613565065048388</v>
      </c>
      <c r="D13">
        <v>-525</v>
      </c>
      <c r="E13">
        <v>0.0442700610290694</v>
      </c>
      <c r="F13">
        <v>0.05050511208730102</v>
      </c>
    </row>
    <row r="14" spans="1:6" ht="12.75">
      <c r="A14">
        <f t="shared" si="0"/>
        <v>-551</v>
      </c>
      <c r="B14">
        <v>551</v>
      </c>
      <c r="C14">
        <v>0.5368694319173396</v>
      </c>
      <c r="D14">
        <v>-551</v>
      </c>
      <c r="E14">
        <v>0.0472818448597414</v>
      </c>
      <c r="F14">
        <v>0.055471766122686894</v>
      </c>
    </row>
    <row r="15" spans="1:6" ht="12.75">
      <c r="A15">
        <f t="shared" si="0"/>
        <v>-577</v>
      </c>
      <c r="B15">
        <v>577</v>
      </c>
      <c r="C15">
        <v>0.5905563751090736</v>
      </c>
      <c r="D15">
        <v>-577</v>
      </c>
      <c r="E15">
        <v>0.051245048740938</v>
      </c>
      <c r="F15">
        <v>0.06012145607125863</v>
      </c>
    </row>
    <row r="16" spans="1:6" ht="12.75">
      <c r="A16">
        <f t="shared" si="0"/>
        <v>-611</v>
      </c>
      <c r="B16">
        <v>611</v>
      </c>
      <c r="C16">
        <v>0.6000305415546737</v>
      </c>
      <c r="D16">
        <v>-611</v>
      </c>
      <c r="E16">
        <v>0.0404243705491224</v>
      </c>
      <c r="F16">
        <v>0.04567198388611615</v>
      </c>
    </row>
    <row r="17" spans="1:6" ht="12.75">
      <c r="A17">
        <f t="shared" si="0"/>
        <v>-622.5</v>
      </c>
      <c r="B17">
        <v>622.5</v>
      </c>
      <c r="C17">
        <v>0.560211581131137</v>
      </c>
      <c r="D17">
        <v>-622.5</v>
      </c>
      <c r="E17">
        <v>0.101359502610642</v>
      </c>
      <c r="F17">
        <v>0.14591952814870435</v>
      </c>
    </row>
    <row r="19" spans="3:4" ht="12.75">
      <c r="C19">
        <f>AVERAGE(C3:C17)</f>
        <v>0.5987232753814845</v>
      </c>
      <c r="D19" t="s">
        <v>37</v>
      </c>
    </row>
    <row r="20" spans="3:4" ht="12.75">
      <c r="C20">
        <f>STDEV(C3:C17)</f>
        <v>0.05097963826661897</v>
      </c>
      <c r="D20" t="s">
        <v>38</v>
      </c>
    </row>
    <row r="21" spans="3:4" ht="12.75">
      <c r="C21">
        <f>MAX(C3:C17)</f>
        <v>0.6979302614925416</v>
      </c>
      <c r="D21" t="s">
        <v>39</v>
      </c>
    </row>
    <row r="22" spans="3:4" ht="12.75">
      <c r="C22">
        <f>MIN(C3:C17)</f>
        <v>0.49410991964073736</v>
      </c>
      <c r="D22" t="s">
        <v>40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5">
      <selection activeCell="C32" sqref="C32"/>
    </sheetView>
  </sheetViews>
  <sheetFormatPr defaultColWidth="9.140625" defaultRowHeight="12.75"/>
  <sheetData>
    <row r="1" ht="12.75">
      <c r="A1" t="s">
        <v>41</v>
      </c>
    </row>
    <row r="3" ht="12.75">
      <c r="A3" t="s">
        <v>70</v>
      </c>
    </row>
    <row r="5" spans="1:9" ht="12.75">
      <c r="A5" t="s">
        <v>42</v>
      </c>
      <c r="F5" t="s">
        <v>44</v>
      </c>
      <c r="I5" t="s">
        <v>2</v>
      </c>
    </row>
    <row r="6" spans="1:10" ht="12.75">
      <c r="A6" t="s">
        <v>71</v>
      </c>
      <c r="B6" t="s">
        <v>72</v>
      </c>
      <c r="D6" t="s">
        <v>91</v>
      </c>
      <c r="F6" t="s">
        <v>71</v>
      </c>
      <c r="I6" t="s">
        <v>71</v>
      </c>
      <c r="J6" t="s">
        <v>69</v>
      </c>
    </row>
    <row r="7" spans="1:11" ht="12.75">
      <c r="A7">
        <v>10</v>
      </c>
      <c r="B7">
        <v>0.2</v>
      </c>
      <c r="D7">
        <f>B7-0.2</f>
        <v>0</v>
      </c>
      <c r="F7" s="2" t="s">
        <v>45</v>
      </c>
      <c r="G7" s="2" t="s">
        <v>65</v>
      </c>
      <c r="I7">
        <v>0</v>
      </c>
      <c r="J7">
        <v>490</v>
      </c>
      <c r="K7" t="s">
        <v>68</v>
      </c>
    </row>
    <row r="8" spans="1:11" ht="12.75">
      <c r="A8">
        <v>20</v>
      </c>
      <c r="B8">
        <v>0.2</v>
      </c>
      <c r="D8">
        <f aca="true" t="shared" si="0" ref="D8:D26">B8-0.2</f>
        <v>0</v>
      </c>
      <c r="F8" s="2" t="s">
        <v>46</v>
      </c>
      <c r="G8" s="2" t="s">
        <v>63</v>
      </c>
      <c r="I8">
        <v>25</v>
      </c>
      <c r="J8">
        <v>570</v>
      </c>
      <c r="K8" t="s">
        <v>74</v>
      </c>
    </row>
    <row r="9" spans="1:10" ht="12.75">
      <c r="A9">
        <v>30</v>
      </c>
      <c r="B9">
        <v>0.1</v>
      </c>
      <c r="D9">
        <f t="shared" si="0"/>
        <v>-0.1</v>
      </c>
      <c r="F9" s="2" t="s">
        <v>47</v>
      </c>
      <c r="G9" s="2" t="s">
        <v>64</v>
      </c>
      <c r="I9">
        <v>50</v>
      </c>
      <c r="J9">
        <v>710</v>
      </c>
    </row>
    <row r="10" spans="1:10" ht="12.75">
      <c r="A10">
        <v>40</v>
      </c>
      <c r="B10">
        <v>0.1</v>
      </c>
      <c r="D10">
        <f t="shared" si="0"/>
        <v>-0.1</v>
      </c>
      <c r="F10" s="2" t="s">
        <v>48</v>
      </c>
      <c r="G10" s="2" t="s">
        <v>63</v>
      </c>
      <c r="I10">
        <v>75</v>
      </c>
      <c r="J10">
        <v>750</v>
      </c>
    </row>
    <row r="11" spans="1:10" ht="12.75">
      <c r="A11">
        <v>50</v>
      </c>
      <c r="B11">
        <v>0.1</v>
      </c>
      <c r="D11">
        <f t="shared" si="0"/>
        <v>-0.1</v>
      </c>
      <c r="F11" s="2" t="s">
        <v>49</v>
      </c>
      <c r="G11" s="2" t="s">
        <v>64</v>
      </c>
      <c r="I11">
        <v>100</v>
      </c>
      <c r="J11">
        <v>800</v>
      </c>
    </row>
    <row r="12" spans="1:10" ht="12.75">
      <c r="A12">
        <v>60</v>
      </c>
      <c r="B12">
        <v>0.2</v>
      </c>
      <c r="D12">
        <f t="shared" si="0"/>
        <v>0</v>
      </c>
      <c r="F12" s="2" t="s">
        <v>50</v>
      </c>
      <c r="G12" s="2" t="s">
        <v>63</v>
      </c>
      <c r="I12">
        <v>125</v>
      </c>
      <c r="J12">
        <v>725</v>
      </c>
    </row>
    <row r="13" spans="1:10" ht="12.75">
      <c r="A13">
        <v>70</v>
      </c>
      <c r="B13">
        <v>0.2</v>
      </c>
      <c r="D13">
        <f t="shared" si="0"/>
        <v>0</v>
      </c>
      <c r="F13" s="2" t="s">
        <v>51</v>
      </c>
      <c r="G13" s="2" t="s">
        <v>64</v>
      </c>
      <c r="I13">
        <v>150</v>
      </c>
      <c r="J13">
        <v>730</v>
      </c>
    </row>
    <row r="14" spans="1:10" ht="12.75">
      <c r="A14">
        <v>80</v>
      </c>
      <c r="B14">
        <v>0.3</v>
      </c>
      <c r="D14">
        <f t="shared" si="0"/>
        <v>0.09999999999999998</v>
      </c>
      <c r="F14" s="2" t="s">
        <v>52</v>
      </c>
      <c r="G14" s="2" t="s">
        <v>63</v>
      </c>
      <c r="I14">
        <v>175</v>
      </c>
      <c r="J14">
        <v>725</v>
      </c>
    </row>
    <row r="15" spans="1:10" ht="12.75">
      <c r="A15">
        <v>90</v>
      </c>
      <c r="B15">
        <v>0.3</v>
      </c>
      <c r="D15">
        <f t="shared" si="0"/>
        <v>0.09999999999999998</v>
      </c>
      <c r="F15" s="2" t="s">
        <v>53</v>
      </c>
      <c r="G15" s="2" t="s">
        <v>64</v>
      </c>
      <c r="I15">
        <v>200</v>
      </c>
      <c r="J15">
        <v>775</v>
      </c>
    </row>
    <row r="16" spans="1:7" ht="12.75">
      <c r="A16">
        <v>100</v>
      </c>
      <c r="B16">
        <v>0.4</v>
      </c>
      <c r="D16">
        <f t="shared" si="0"/>
        <v>0.2</v>
      </c>
      <c r="F16" s="2" t="s">
        <v>54</v>
      </c>
      <c r="G16" s="2" t="s">
        <v>63</v>
      </c>
    </row>
    <row r="17" spans="1:10" ht="12.75">
      <c r="A17">
        <v>110</v>
      </c>
      <c r="B17">
        <v>0.5</v>
      </c>
      <c r="D17">
        <f t="shared" si="0"/>
        <v>0.3</v>
      </c>
      <c r="F17" s="2" t="s">
        <v>55</v>
      </c>
      <c r="G17" s="2" t="s">
        <v>64</v>
      </c>
      <c r="I17" s="2" t="s">
        <v>66</v>
      </c>
      <c r="J17" s="2"/>
    </row>
    <row r="18" spans="1:10" ht="12.75">
      <c r="A18">
        <v>120</v>
      </c>
      <c r="B18">
        <v>0.3</v>
      </c>
      <c r="D18">
        <f t="shared" si="0"/>
        <v>0.09999999999999998</v>
      </c>
      <c r="F18" s="2" t="s">
        <v>56</v>
      </c>
      <c r="G18" s="2" t="s">
        <v>63</v>
      </c>
      <c r="I18" s="2" t="s">
        <v>71</v>
      </c>
      <c r="J18" s="2" t="s">
        <v>73</v>
      </c>
    </row>
    <row r="19" spans="1:10" ht="12.75">
      <c r="A19">
        <v>130</v>
      </c>
      <c r="B19">
        <v>0.2</v>
      </c>
      <c r="D19">
        <f t="shared" si="0"/>
        <v>0</v>
      </c>
      <c r="F19" s="2" t="s">
        <v>57</v>
      </c>
      <c r="G19" s="2" t="s">
        <v>64</v>
      </c>
      <c r="I19">
        <v>0</v>
      </c>
      <c r="J19">
        <v>1.5</v>
      </c>
    </row>
    <row r="20" spans="1:10" ht="12.75">
      <c r="A20">
        <v>140</v>
      </c>
      <c r="B20">
        <v>0.2</v>
      </c>
      <c r="D20">
        <f t="shared" si="0"/>
        <v>0</v>
      </c>
      <c r="F20" s="2" t="s">
        <v>58</v>
      </c>
      <c r="G20" s="2" t="s">
        <v>63</v>
      </c>
      <c r="I20">
        <v>20</v>
      </c>
      <c r="J20">
        <v>0.5</v>
      </c>
    </row>
    <row r="21" spans="1:10" ht="12.75">
      <c r="A21">
        <v>150</v>
      </c>
      <c r="B21">
        <v>0.1</v>
      </c>
      <c r="C21" t="s">
        <v>43</v>
      </c>
      <c r="D21">
        <f t="shared" si="0"/>
        <v>-0.1</v>
      </c>
      <c r="F21" s="2" t="s">
        <v>59</v>
      </c>
      <c r="G21" s="2" t="s">
        <v>64</v>
      </c>
      <c r="I21">
        <v>40</v>
      </c>
      <c r="J21">
        <v>2.3</v>
      </c>
    </row>
    <row r="22" spans="1:10" ht="12.75">
      <c r="A22">
        <v>160</v>
      </c>
      <c r="B22">
        <v>0</v>
      </c>
      <c r="D22">
        <f t="shared" si="0"/>
        <v>-0.2</v>
      </c>
      <c r="F22" s="2" t="s">
        <v>60</v>
      </c>
      <c r="G22" s="2" t="s">
        <v>63</v>
      </c>
      <c r="I22">
        <v>60</v>
      </c>
      <c r="J22">
        <v>3</v>
      </c>
    </row>
    <row r="23" spans="1:11" ht="12.75">
      <c r="A23">
        <v>170</v>
      </c>
      <c r="B23">
        <v>0</v>
      </c>
      <c r="D23">
        <f t="shared" si="0"/>
        <v>-0.2</v>
      </c>
      <c r="F23" s="2" t="s">
        <v>61</v>
      </c>
      <c r="G23" s="2" t="s">
        <v>64</v>
      </c>
      <c r="I23">
        <v>80</v>
      </c>
      <c r="J23">
        <v>4</v>
      </c>
      <c r="K23" t="s">
        <v>67</v>
      </c>
    </row>
    <row r="24" spans="1:10" ht="12.75">
      <c r="A24">
        <v>180</v>
      </c>
      <c r="B24">
        <v>-0.1</v>
      </c>
      <c r="D24">
        <f t="shared" si="0"/>
        <v>-0.30000000000000004</v>
      </c>
      <c r="F24" s="2" t="s">
        <v>62</v>
      </c>
      <c r="G24" s="2" t="s">
        <v>63</v>
      </c>
      <c r="I24">
        <v>100</v>
      </c>
      <c r="J24">
        <v>3</v>
      </c>
    </row>
    <row r="25" spans="1:10" ht="12.75">
      <c r="A25">
        <v>190</v>
      </c>
      <c r="B25">
        <v>-0.4</v>
      </c>
      <c r="D25">
        <f t="shared" si="0"/>
        <v>-0.6000000000000001</v>
      </c>
      <c r="F25" s="2"/>
      <c r="G25" s="2"/>
      <c r="I25">
        <v>120</v>
      </c>
      <c r="J25">
        <v>3.5</v>
      </c>
    </row>
    <row r="26" spans="1:4" ht="12.75">
      <c r="A26">
        <v>200</v>
      </c>
      <c r="B26">
        <v>-0.4</v>
      </c>
      <c r="D26">
        <f t="shared" si="0"/>
        <v>-0.6000000000000001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Naturgeografiska Inst., SU.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Tarfala</dc:creator>
  <cp:keywords/>
  <dc:description/>
  <cp:lastModifiedBy>john moore</cp:lastModifiedBy>
  <dcterms:created xsi:type="dcterms:W3CDTF">2000-09-12T07:43:29Z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